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curements\ITN\2023 ITN\ITN#KCI2023-001 CMA-Adoptions Lake-Sumter\"/>
    </mc:Choice>
  </mc:AlternateContent>
  <xr:revisionPtr revIDLastSave="0" documentId="13_ncr:1_{FD963483-4D44-4E5C-9798-2A6A180CAFB8}" xr6:coauthVersionLast="47" xr6:coauthVersionMax="47" xr10:uidLastSave="{00000000-0000-0000-0000-000000000000}"/>
  <bookViews>
    <workbookView xWindow="16284" yWindow="-2124" windowWidth="23256" windowHeight="12576" xr2:uid="{00000000-000D-0000-FFFF-FFFF00000000}"/>
  </bookViews>
  <sheets>
    <sheet name="Budget Comparison A1" sheetId="18" r:id="rId1"/>
  </sheets>
  <externalReferences>
    <externalReference r:id="rId2"/>
  </externalReferences>
  <definedNames>
    <definedName name="_xlnm.Print_Area" localSheetId="0">'Budget Comparison A1'!$A$1:$L$69</definedName>
    <definedName name="UnitMeasure">'[1]Data Values'!$C$2:$C$13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8" l="1"/>
  <c r="D19" i="18"/>
  <c r="D10" i="18"/>
  <c r="D23" i="18"/>
  <c r="D29" i="18"/>
  <c r="D18" i="18"/>
  <c r="D17" i="18"/>
  <c r="D16" i="18"/>
  <c r="D15" i="18"/>
  <c r="D14" i="18"/>
  <c r="D13" i="18"/>
  <c r="C12" i="18"/>
  <c r="D7" i="18"/>
  <c r="D6" i="18"/>
  <c r="C33" i="18" l="1"/>
  <c r="D12" i="18"/>
  <c r="D34" i="18" l="1"/>
  <c r="D38" i="18" l="1"/>
  <c r="D36" i="18"/>
  <c r="D43" i="18" l="1"/>
  <c r="D46" i="18" s="1"/>
  <c r="D44" i="18" l="1"/>
  <c r="D61" i="18"/>
  <c r="D63" i="18" s="1"/>
  <c r="D66" i="18" s="1"/>
  <c r="D64" i="18" l="1"/>
</calcChain>
</file>

<file path=xl/sharedStrings.xml><?xml version="1.0" encoding="utf-8"?>
<sst xmlns="http://schemas.openxmlformats.org/spreadsheetml/2006/main" count="83" uniqueCount="80">
  <si>
    <t>Insurance</t>
  </si>
  <si>
    <t>Total Expenses</t>
  </si>
  <si>
    <t>Total Program Expenses</t>
  </si>
  <si>
    <t>Total FTEs</t>
  </si>
  <si>
    <t>Total Benefits</t>
  </si>
  <si>
    <t>FICA</t>
  </si>
  <si>
    <t>Staff Travel</t>
  </si>
  <si>
    <t>Vehicle</t>
  </si>
  <si>
    <t>Professional Fees</t>
  </si>
  <si>
    <t>Equipment Lease</t>
  </si>
  <si>
    <t>Program Expenses</t>
  </si>
  <si>
    <t>State Unemployment Tax</t>
  </si>
  <si>
    <t>Workers' Compensation Insurance</t>
  </si>
  <si>
    <t>Group Health Insurance</t>
  </si>
  <si>
    <t>Group Life Insurance</t>
  </si>
  <si>
    <t>Other</t>
  </si>
  <si>
    <t>Retirement Plan Match</t>
  </si>
  <si>
    <t xml:space="preserve"> </t>
  </si>
  <si>
    <t>Personnel Recruitment/Training</t>
  </si>
  <si>
    <t>Office Expenses</t>
  </si>
  <si>
    <t>Meetings and Conferences</t>
  </si>
  <si>
    <t>Direct Assistance</t>
  </si>
  <si>
    <t>Administration (Indirect) Costs</t>
  </si>
  <si>
    <t>Court Liaison</t>
  </si>
  <si>
    <t>Benefits % of Total Salaries</t>
  </si>
  <si>
    <t>FCM/ACM</t>
  </si>
  <si>
    <t>Level 1</t>
  </si>
  <si>
    <t>FCMS/ACMS</t>
  </si>
  <si>
    <t>Administrative Secretary</t>
  </si>
  <si>
    <t>Program Services Director</t>
  </si>
  <si>
    <t>Family Finder</t>
  </si>
  <si>
    <t>Home Study Specialist (Out of County Services)</t>
  </si>
  <si>
    <t>Annual Salary</t>
  </si>
  <si>
    <t>Paraprofessional</t>
  </si>
  <si>
    <t>Adoption Case Manager-Secondary</t>
  </si>
  <si>
    <t>Case Manager Mentor (Level 3)</t>
  </si>
  <si>
    <t>Visitation Coach</t>
  </si>
  <si>
    <t>Permanency Specialist (Level 3 or Level 4)</t>
  </si>
  <si>
    <t>FCM Quality Assurance Specialist Level IV</t>
  </si>
  <si>
    <t>Quality Assurance Supervisor</t>
  </si>
  <si>
    <t>Licensed Practical Nurse (LPN)</t>
  </si>
  <si>
    <t>Adoption Case Manager (ACM) Level 1</t>
  </si>
  <si>
    <t>ACM Level 2</t>
  </si>
  <si>
    <t>ACM Level 3</t>
  </si>
  <si>
    <t>ACM Supervisor Level I</t>
  </si>
  <si>
    <t>Family Case Manager (FCM) Level 1</t>
  </si>
  <si>
    <t>FCM Level 2</t>
  </si>
  <si>
    <t>FCM Level 3</t>
  </si>
  <si>
    <t>FCM Level 4</t>
  </si>
  <si>
    <t>FCM Supervisor Level 1</t>
  </si>
  <si>
    <t>FCM Supervisor Level 2</t>
  </si>
  <si>
    <t>Total Estimated Salaries</t>
  </si>
  <si>
    <t>Overtime Estimation(only allowable for ACM/FCM/FSW</t>
  </si>
  <si>
    <t>Family Support Worker (FSM)</t>
  </si>
  <si>
    <t>Enter the % of employee salary that is paid for FICA</t>
  </si>
  <si>
    <t>Enter the annual cost per FTE, paid, for SUTA</t>
  </si>
  <si>
    <t>Enter the % of the employee salary that is paid for Worker's Compensation Insurance</t>
  </si>
  <si>
    <t>Enter the annual cost, per FTE for Group Health Insurance</t>
  </si>
  <si>
    <t>Enter the annual cost, per FTE for Group Life Insurance</t>
  </si>
  <si>
    <t>If applicable, enter the amount allocated for other benefits, per FTE</t>
  </si>
  <si>
    <t>If applicable, enter the amount allocated for Retirement Plan Match benefits, per FTE</t>
  </si>
  <si>
    <t>Estimated Grand Total</t>
  </si>
  <si>
    <t>Case Manager Salary Levels</t>
  </si>
  <si>
    <t>ITN# KCI2023-001</t>
  </si>
  <si>
    <t>Lake/Sumter Case Management and Adoption Services</t>
  </si>
  <si>
    <t>Administration 10% of Total Program Expenses</t>
  </si>
  <si>
    <t>Total Salary &amp; Benefits</t>
  </si>
  <si>
    <t>2024 Fiscal Year</t>
  </si>
  <si>
    <t>2024 FTE</t>
  </si>
  <si>
    <t>Assistant Program Director</t>
  </si>
  <si>
    <t>Required input from applicant</t>
  </si>
  <si>
    <t>Minimum Length of employment</t>
  </si>
  <si>
    <t>1 year</t>
  </si>
  <si>
    <t>3 years</t>
  </si>
  <si>
    <t>5 years</t>
  </si>
  <si>
    <t>2 years</t>
  </si>
  <si>
    <t>Level 2*</t>
  </si>
  <si>
    <t>Level 3*</t>
  </si>
  <si>
    <t>Level 4*</t>
  </si>
  <si>
    <t>*Additionally, level eligibility is based on specific skill, training, and performance proficiency, as well as full certification.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</si>
</sst>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/>
    <xf numFmtId="44" fontId="1" fillId="0" borderId="0" xfId="2" applyFont="1" applyFill="1"/>
    <xf numFmtId="44" fontId="1" fillId="0" borderId="1" xfId="2" applyFont="1" applyFill="1" applyBorder="1"/>
    <xf numFmtId="9" fontId="1" fillId="0" borderId="0" xfId="15" applyFont="1" applyFill="1"/>
    <xf numFmtId="0" fontId="1" fillId="0" borderId="0" xfId="0" applyFont="1" applyFill="1"/>
    <xf numFmtId="44" fontId="1" fillId="0" borderId="0" xfId="0" applyNumberFormat="1" applyFont="1"/>
    <xf numFmtId="44" fontId="1" fillId="0" borderId="0" xfId="3" applyFont="1" applyFill="1"/>
    <xf numFmtId="2" fontId="1" fillId="0" borderId="1" xfId="0" applyNumberFormat="1" applyFont="1" applyFill="1" applyBorder="1"/>
    <xf numFmtId="0" fontId="1" fillId="0" borderId="0" xfId="0" applyFont="1" applyFill="1" applyBorder="1"/>
    <xf numFmtId="43" fontId="1" fillId="0" borderId="1" xfId="3" applyNumberFormat="1" applyFont="1" applyFill="1" applyBorder="1"/>
    <xf numFmtId="0" fontId="1" fillId="0" borderId="1" xfId="0" applyFont="1" applyFill="1" applyBorder="1"/>
    <xf numFmtId="44" fontId="1" fillId="0" borderId="1" xfId="3" applyFont="1" applyFill="1" applyBorder="1"/>
    <xf numFmtId="43" fontId="1" fillId="0" borderId="1" xfId="2" applyNumberFormat="1" applyFont="1" applyFill="1" applyBorder="1"/>
    <xf numFmtId="44" fontId="1" fillId="0" borderId="0" xfId="2" applyFont="1" applyFill="1" applyBorder="1"/>
    <xf numFmtId="43" fontId="1" fillId="0" borderId="0" xfId="1" applyFont="1"/>
    <xf numFmtId="2" fontId="5" fillId="0" borderId="1" xfId="0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0" fillId="0" borderId="2" xfId="0" applyBorder="1"/>
    <xf numFmtId="164" fontId="1" fillId="0" borderId="0" xfId="16" applyNumberFormat="1" applyFont="1" applyFill="1" applyBorder="1" applyProtection="1">
      <protection locked="0"/>
    </xf>
    <xf numFmtId="43" fontId="1" fillId="0" borderId="0" xfId="0" applyNumberFormat="1" applyFont="1" applyFill="1" applyBorder="1"/>
    <xf numFmtId="164" fontId="1" fillId="0" borderId="0" xfId="0" applyNumberFormat="1" applyFont="1" applyFill="1" applyBorder="1"/>
    <xf numFmtId="43" fontId="1" fillId="0" borderId="0" xfId="1" applyFont="1" applyFill="1" applyBorder="1"/>
    <xf numFmtId="0" fontId="0" fillId="0" borderId="0" xfId="0" applyFill="1" applyBorder="1" applyAlignment="1" applyProtection="1">
      <alignment vertical="top"/>
      <protection locked="0"/>
    </xf>
    <xf numFmtId="10" fontId="1" fillId="0" borderId="0" xfId="15" applyNumberFormat="1" applyFont="1" applyFill="1" applyBorder="1"/>
    <xf numFmtId="14" fontId="1" fillId="0" borderId="0" xfId="0" applyNumberFormat="1" applyFont="1" applyFill="1"/>
    <xf numFmtId="43" fontId="1" fillId="0" borderId="1" xfId="0" applyNumberFormat="1" applyFont="1" applyFill="1" applyBorder="1"/>
    <xf numFmtId="43" fontId="1" fillId="0" borderId="1" xfId="1" applyFont="1" applyFill="1" applyBorder="1"/>
    <xf numFmtId="0" fontId="1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left" vertical="center"/>
    </xf>
    <xf numFmtId="10" fontId="2" fillId="0" borderId="3" xfId="18" applyNumberFormat="1" applyFont="1" applyFill="1" applyBorder="1" applyProtection="1">
      <protection locked="0"/>
    </xf>
    <xf numFmtId="10" fontId="2" fillId="0" borderId="0" xfId="18" applyNumberFormat="1" applyFont="1" applyFill="1" applyBorder="1" applyProtection="1">
      <protection locked="0"/>
    </xf>
    <xf numFmtId="44" fontId="2" fillId="0" borderId="0" xfId="18" applyNumberFormat="1" applyFont="1" applyFill="1" applyBorder="1" applyProtection="1">
      <protection locked="0"/>
    </xf>
    <xf numFmtId="10" fontId="2" fillId="0" borderId="9" xfId="18" applyNumberFormat="1" applyFont="1" applyFill="1" applyBorder="1" applyProtection="1">
      <protection locked="0"/>
    </xf>
    <xf numFmtId="43" fontId="1" fillId="2" borderId="1" xfId="3" applyNumberFormat="1" applyFont="1" applyFill="1" applyBorder="1"/>
    <xf numFmtId="10" fontId="2" fillId="2" borderId="8" xfId="18" applyNumberFormat="1" applyFont="1" applyFill="1" applyBorder="1" applyProtection="1">
      <protection locked="0"/>
    </xf>
    <xf numFmtId="43" fontId="1" fillId="2" borderId="1" xfId="2" applyNumberFormat="1" applyFont="1" applyFill="1" applyBorder="1"/>
    <xf numFmtId="44" fontId="1" fillId="2" borderId="1" xfId="2" applyFont="1" applyFill="1" applyBorder="1"/>
    <xf numFmtId="0" fontId="1" fillId="2" borderId="0" xfId="0" applyFont="1" applyFill="1" applyBorder="1"/>
    <xf numFmtId="0" fontId="7" fillId="2" borderId="0" xfId="0" applyFont="1" applyFill="1" applyBorder="1"/>
    <xf numFmtId="0" fontId="5" fillId="0" borderId="0" xfId="0" applyFont="1"/>
    <xf numFmtId="44" fontId="5" fillId="0" borderId="0" xfId="3" applyFont="1" applyFill="1" applyAlignment="1">
      <alignment horizontal="center"/>
    </xf>
    <xf numFmtId="0" fontId="5" fillId="0" borderId="0" xfId="0" applyFont="1" applyFill="1" applyBorder="1"/>
    <xf numFmtId="0" fontId="0" fillId="2" borderId="0" xfId="0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0">
    <cellStyle name="Comma" xfId="1" builtinId="3"/>
    <cellStyle name="Comma 3" xfId="16" xr:uid="{00000000-0005-0000-0000-000001000000}"/>
    <cellStyle name="Currency" xfId="2" builtinId="4"/>
    <cellStyle name="Currency 2" xfId="3" xr:uid="{00000000-0005-0000-0000-000003000000}"/>
    <cellStyle name="Currency 3" xfId="17" xr:uid="{00000000-0005-0000-0000-000004000000}"/>
    <cellStyle name="Normal" xfId="0" builtinId="0"/>
    <cellStyle name="Normal 10" xfId="4" xr:uid="{00000000-0005-0000-0000-000006000000}"/>
    <cellStyle name="Normal 11" xfId="5" xr:uid="{00000000-0005-0000-0000-000007000000}"/>
    <cellStyle name="Normal 12" xfId="6" xr:uid="{00000000-0005-0000-0000-000008000000}"/>
    <cellStyle name="Normal 13" xfId="7" xr:uid="{00000000-0005-0000-0000-000009000000}"/>
    <cellStyle name="Normal 2" xfId="19" xr:uid="{38AEB3E3-7E20-41C5-90B6-230340EB9AF3}"/>
    <cellStyle name="Normal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ercent" xfId="15" builtinId="5"/>
    <cellStyle name="Percent 3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rcle34\contracts\CONTRACT%20FORMS\NEGOTIATION%20FORMS\REVISED%20Budget%20Workbook%20with%20comments%20-5%20progra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Detail"/>
      <sheetName val="Expense Report"/>
      <sheetName val="Budget Narrative"/>
      <sheetName val="Cost Worksheet A"/>
      <sheetName val="Cost Worksheet B"/>
      <sheetName val="Cost Worksheet C"/>
      <sheetName val="Cost Worksheet D"/>
      <sheetName val="Cost Worksheet E"/>
      <sheetName val="Data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Select:</v>
          </cell>
        </row>
        <row r="3">
          <cell r="C3" t="str">
            <v>Staff Day</v>
          </cell>
        </row>
        <row r="4">
          <cell r="C4" t="str">
            <v>Bed Day</v>
          </cell>
        </row>
        <row r="5">
          <cell r="C5" t="str">
            <v>Facility Day</v>
          </cell>
        </row>
        <row r="6">
          <cell r="C6" t="str">
            <v>Month of service</v>
          </cell>
        </row>
        <row r="7">
          <cell r="C7" t="str">
            <v>Project</v>
          </cell>
        </row>
        <row r="8">
          <cell r="C8" t="str">
            <v>Staff Hour</v>
          </cell>
        </row>
        <row r="9">
          <cell r="C9" t="str">
            <v>Licensed Home</v>
          </cell>
        </row>
        <row r="10">
          <cell r="C10" t="str">
            <v>Family served</v>
          </cell>
        </row>
        <row r="11">
          <cell r="C11" t="str">
            <v>Case</v>
          </cell>
        </row>
        <row r="12">
          <cell r="C12" t="str">
            <v>Child served</v>
          </cell>
        </row>
        <row r="13">
          <cell r="C13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552F-CEBF-4B51-B9FA-1CB846D405A7}">
  <sheetPr>
    <pageSetUpPr fitToPage="1"/>
  </sheetPr>
  <dimension ref="A1:N71"/>
  <sheetViews>
    <sheetView tabSelected="1" zoomScale="80" zoomScaleNormal="80" workbookViewId="0">
      <selection activeCell="F10" sqref="F10"/>
    </sheetView>
  </sheetViews>
  <sheetFormatPr defaultColWidth="9.140625" defaultRowHeight="14.25" x14ac:dyDescent="0.2"/>
  <cols>
    <col min="1" max="1" width="18" style="1" customWidth="1"/>
    <col min="2" max="2" width="39.85546875" style="1" customWidth="1"/>
    <col min="3" max="3" width="16.5703125" style="1" customWidth="1"/>
    <col min="4" max="4" width="19.42578125" style="2" bestFit="1" customWidth="1"/>
    <col min="5" max="5" width="14.85546875" style="1" bestFit="1" customWidth="1"/>
    <col min="6" max="6" width="17.7109375" style="1" customWidth="1"/>
    <col min="7" max="7" width="12.42578125" style="1" customWidth="1"/>
    <col min="8" max="8" width="14.5703125" style="1" bestFit="1" customWidth="1"/>
    <col min="9" max="9" width="14.5703125" style="1" customWidth="1"/>
    <col min="10" max="10" width="15.7109375" style="1" bestFit="1" customWidth="1"/>
    <col min="11" max="16384" width="9.140625" style="1"/>
  </cols>
  <sheetData>
    <row r="1" spans="1:10" ht="15" x14ac:dyDescent="0.25">
      <c r="A1" s="45" t="s">
        <v>63</v>
      </c>
      <c r="B1" s="45"/>
    </row>
    <row r="2" spans="1:10" ht="24.95" customHeight="1" x14ac:dyDescent="0.25">
      <c r="A2" s="45" t="s">
        <v>64</v>
      </c>
      <c r="B2" s="45"/>
    </row>
    <row r="3" spans="1:10" ht="24.95" customHeight="1" x14ac:dyDescent="0.25">
      <c r="A3" s="47"/>
    </row>
    <row r="4" spans="1:10" ht="24.95" customHeight="1" x14ac:dyDescent="0.25">
      <c r="C4" s="46" t="s">
        <v>68</v>
      </c>
      <c r="D4" s="46" t="s">
        <v>67</v>
      </c>
      <c r="E4" s="45" t="s">
        <v>32</v>
      </c>
      <c r="J4" s="5"/>
    </row>
    <row r="5" spans="1:10" ht="21.75" customHeight="1" x14ac:dyDescent="0.2">
      <c r="A5" s="49" t="s">
        <v>29</v>
      </c>
      <c r="B5" s="49"/>
      <c r="C5" s="8">
        <v>1</v>
      </c>
      <c r="D5" s="10">
        <v>97158.67</v>
      </c>
      <c r="E5" s="6">
        <v>97158.67</v>
      </c>
      <c r="F5" s="15"/>
      <c r="J5" s="5"/>
    </row>
    <row r="6" spans="1:10" ht="21.75" customHeight="1" x14ac:dyDescent="0.2">
      <c r="A6" s="49" t="s">
        <v>69</v>
      </c>
      <c r="B6" s="49"/>
      <c r="C6" s="8">
        <v>2</v>
      </c>
      <c r="D6" s="10">
        <f>70000*2</f>
        <v>140000</v>
      </c>
      <c r="E6" s="6">
        <v>70000</v>
      </c>
      <c r="F6" s="15"/>
      <c r="H6" s="50" t="s">
        <v>62</v>
      </c>
      <c r="I6" s="51" t="s">
        <v>71</v>
      </c>
      <c r="J6" s="5"/>
    </row>
    <row r="7" spans="1:10" ht="21.75" customHeight="1" x14ac:dyDescent="0.2">
      <c r="A7" s="49" t="s">
        <v>41</v>
      </c>
      <c r="B7" s="49"/>
      <c r="C7" s="8">
        <v>4</v>
      </c>
      <c r="D7" s="10">
        <f>47500*C7</f>
        <v>190000</v>
      </c>
      <c r="E7" s="6">
        <v>47500</v>
      </c>
      <c r="F7" s="15"/>
      <c r="H7" s="53"/>
      <c r="I7" s="52"/>
      <c r="J7" s="5"/>
    </row>
    <row r="8" spans="1:10" ht="21.75" customHeight="1" x14ac:dyDescent="0.25">
      <c r="A8" s="49" t="s">
        <v>42</v>
      </c>
      <c r="B8" s="49"/>
      <c r="C8" s="8">
        <v>1</v>
      </c>
      <c r="D8" s="10">
        <v>49500</v>
      </c>
      <c r="E8" s="6">
        <v>49500</v>
      </c>
      <c r="F8" s="15"/>
      <c r="G8" s="18" t="s">
        <v>25</v>
      </c>
      <c r="H8" s="19" t="s">
        <v>26</v>
      </c>
      <c r="I8" s="19"/>
      <c r="J8" s="30">
        <v>47500</v>
      </c>
    </row>
    <row r="9" spans="1:10" ht="21.75" customHeight="1" x14ac:dyDescent="0.25">
      <c r="A9" s="54" t="s">
        <v>43</v>
      </c>
      <c r="B9" s="55"/>
      <c r="C9" s="8">
        <v>0</v>
      </c>
      <c r="D9" s="10">
        <v>0</v>
      </c>
      <c r="E9" s="6">
        <v>51500</v>
      </c>
      <c r="F9" s="15"/>
      <c r="G9" s="20"/>
      <c r="H9" s="21" t="s">
        <v>76</v>
      </c>
      <c r="I9" s="21" t="s">
        <v>72</v>
      </c>
      <c r="J9" s="31">
        <v>49500</v>
      </c>
    </row>
    <row r="10" spans="1:10" ht="21.75" customHeight="1" x14ac:dyDescent="0.25">
      <c r="A10" s="49" t="s">
        <v>34</v>
      </c>
      <c r="B10" s="49"/>
      <c r="C10" s="8">
        <v>2</v>
      </c>
      <c r="D10" s="10">
        <f>47500*C10</f>
        <v>95000</v>
      </c>
      <c r="E10" s="6">
        <v>47500</v>
      </c>
      <c r="F10" s="15"/>
      <c r="G10" s="20"/>
      <c r="H10" s="21" t="s">
        <v>77</v>
      </c>
      <c r="I10" s="21" t="s">
        <v>73</v>
      </c>
      <c r="J10" s="31">
        <v>51500</v>
      </c>
    </row>
    <row r="11" spans="1:10" ht="21.75" customHeight="1" x14ac:dyDescent="0.25">
      <c r="A11" s="49" t="s">
        <v>44</v>
      </c>
      <c r="B11" s="49"/>
      <c r="C11" s="8">
        <v>1</v>
      </c>
      <c r="D11" s="10">
        <v>60000</v>
      </c>
      <c r="E11" s="6">
        <v>60000</v>
      </c>
      <c r="F11" s="15"/>
      <c r="G11" s="20"/>
      <c r="H11" s="33" t="s">
        <v>78</v>
      </c>
      <c r="I11" s="33" t="s">
        <v>74</v>
      </c>
      <c r="J11" s="31">
        <v>54000</v>
      </c>
    </row>
    <row r="12" spans="1:10" ht="21.75" customHeight="1" x14ac:dyDescent="0.25">
      <c r="A12" s="49" t="s">
        <v>45</v>
      </c>
      <c r="B12" s="49"/>
      <c r="C12" s="8">
        <f>17+18</f>
        <v>35</v>
      </c>
      <c r="D12" s="10">
        <f>47500*C12</f>
        <v>1662500</v>
      </c>
      <c r="E12" s="6">
        <v>47500</v>
      </c>
      <c r="F12" s="15"/>
      <c r="G12" s="20" t="s">
        <v>27</v>
      </c>
      <c r="H12" s="21" t="s">
        <v>26</v>
      </c>
      <c r="I12" s="21"/>
      <c r="J12" s="30">
        <v>60000</v>
      </c>
    </row>
    <row r="13" spans="1:10" ht="21.75" customHeight="1" x14ac:dyDescent="0.25">
      <c r="A13" s="49" t="s">
        <v>46</v>
      </c>
      <c r="B13" s="49"/>
      <c r="C13" s="8">
        <v>4</v>
      </c>
      <c r="D13" s="10">
        <f>49500*C13</f>
        <v>198000</v>
      </c>
      <c r="E13" s="6">
        <v>49500</v>
      </c>
      <c r="F13" s="15"/>
      <c r="G13" s="17"/>
      <c r="H13" s="22" t="s">
        <v>76</v>
      </c>
      <c r="I13" s="22" t="s">
        <v>75</v>
      </c>
      <c r="J13" s="30">
        <v>63500</v>
      </c>
    </row>
    <row r="14" spans="1:10" ht="21.75" customHeight="1" x14ac:dyDescent="0.25">
      <c r="A14" s="49" t="s">
        <v>47</v>
      </c>
      <c r="B14" s="49"/>
      <c r="C14" s="8">
        <v>2</v>
      </c>
      <c r="D14" s="10">
        <f>51500*C14</f>
        <v>103000</v>
      </c>
      <c r="E14" s="6">
        <v>51500</v>
      </c>
      <c r="F14" s="15"/>
      <c r="G14" s="21"/>
      <c r="H14" s="21"/>
      <c r="I14" s="21"/>
      <c r="J14" s="24"/>
    </row>
    <row r="15" spans="1:10" ht="21.75" customHeight="1" x14ac:dyDescent="0.2">
      <c r="A15" s="49" t="s">
        <v>48</v>
      </c>
      <c r="B15" s="49"/>
      <c r="C15" s="8">
        <v>2</v>
      </c>
      <c r="D15" s="10">
        <f>54000*C15</f>
        <v>108000</v>
      </c>
      <c r="E15" s="6">
        <v>54000</v>
      </c>
      <c r="F15" s="15"/>
      <c r="G15" s="50" t="s">
        <v>79</v>
      </c>
      <c r="H15" s="50"/>
      <c r="I15" s="50"/>
      <c r="J15" s="50"/>
    </row>
    <row r="16" spans="1:10" ht="21.75" customHeight="1" x14ac:dyDescent="0.2">
      <c r="A16" s="49" t="s">
        <v>49</v>
      </c>
      <c r="B16" s="49"/>
      <c r="C16" s="8">
        <v>7</v>
      </c>
      <c r="D16" s="10">
        <f>60000*C16</f>
        <v>420000</v>
      </c>
      <c r="E16" s="6">
        <v>60000</v>
      </c>
      <c r="F16" s="15"/>
      <c r="G16" s="50"/>
      <c r="H16" s="50"/>
      <c r="I16" s="50"/>
      <c r="J16" s="50"/>
    </row>
    <row r="17" spans="1:14" ht="21.75" customHeight="1" x14ac:dyDescent="0.2">
      <c r="A17" s="49" t="s">
        <v>50</v>
      </c>
      <c r="B17" s="49"/>
      <c r="C17" s="8">
        <v>2</v>
      </c>
      <c r="D17" s="10">
        <f>63500*C17</f>
        <v>127000</v>
      </c>
      <c r="E17" s="6">
        <v>63500</v>
      </c>
      <c r="F17" s="15"/>
      <c r="J17" s="29"/>
    </row>
    <row r="18" spans="1:14" ht="21.75" customHeight="1" x14ac:dyDescent="0.2">
      <c r="A18" s="49" t="s">
        <v>53</v>
      </c>
      <c r="B18" s="49"/>
      <c r="C18" s="8">
        <v>12</v>
      </c>
      <c r="D18" s="10">
        <f>33280*C18</f>
        <v>399360</v>
      </c>
      <c r="E18" s="6">
        <v>33280</v>
      </c>
      <c r="F18" s="15"/>
    </row>
    <row r="19" spans="1:14" ht="21.75" customHeight="1" x14ac:dyDescent="0.2">
      <c r="A19" s="49" t="s">
        <v>36</v>
      </c>
      <c r="B19" s="49"/>
      <c r="C19" s="8">
        <v>2</v>
      </c>
      <c r="D19" s="10">
        <f>38417.6*C19</f>
        <v>76835.199999999997</v>
      </c>
      <c r="E19" s="6">
        <v>38417.599999999999</v>
      </c>
      <c r="F19" s="15"/>
    </row>
    <row r="20" spans="1:14" ht="21.75" customHeight="1" x14ac:dyDescent="0.2">
      <c r="A20" s="49" t="s">
        <v>39</v>
      </c>
      <c r="B20" s="49"/>
      <c r="C20" s="8">
        <v>1</v>
      </c>
      <c r="D20" s="10">
        <v>57042.29</v>
      </c>
      <c r="E20" s="6">
        <v>57042.29</v>
      </c>
      <c r="F20" s="15"/>
    </row>
    <row r="21" spans="1:14" ht="21.75" customHeight="1" x14ac:dyDescent="0.2">
      <c r="A21" s="49" t="s">
        <v>38</v>
      </c>
      <c r="B21" s="49"/>
      <c r="C21" s="8">
        <v>1</v>
      </c>
      <c r="D21" s="10">
        <v>54000</v>
      </c>
      <c r="E21" s="6">
        <v>54000</v>
      </c>
      <c r="F21" s="15"/>
    </row>
    <row r="22" spans="1:14" ht="21.75" customHeight="1" x14ac:dyDescent="0.25">
      <c r="A22" s="49" t="s">
        <v>30</v>
      </c>
      <c r="B22" s="49"/>
      <c r="C22" s="8">
        <v>1</v>
      </c>
      <c r="D22" s="10">
        <v>35360</v>
      </c>
      <c r="E22" s="6">
        <v>35360</v>
      </c>
      <c r="F22" s="15"/>
      <c r="G22" s="21"/>
      <c r="H22" s="21"/>
      <c r="I22" s="21"/>
      <c r="J22" s="24"/>
    </row>
    <row r="23" spans="1:14" ht="21.75" customHeight="1" x14ac:dyDescent="0.25">
      <c r="A23" s="49" t="s">
        <v>33</v>
      </c>
      <c r="B23" s="49"/>
      <c r="C23" s="8">
        <v>2</v>
      </c>
      <c r="D23" s="10">
        <f>35360*C23</f>
        <v>70720</v>
      </c>
      <c r="E23" s="6">
        <v>35360</v>
      </c>
      <c r="F23" s="15"/>
      <c r="G23" s="21"/>
      <c r="H23" s="21"/>
      <c r="I23" s="21"/>
      <c r="J23" s="24"/>
      <c r="N23" s="9"/>
    </row>
    <row r="24" spans="1:14" ht="21.75" customHeight="1" x14ac:dyDescent="0.25">
      <c r="A24" s="49" t="s">
        <v>35</v>
      </c>
      <c r="B24" s="49"/>
      <c r="C24" s="8">
        <v>1</v>
      </c>
      <c r="D24" s="10">
        <v>51500</v>
      </c>
      <c r="E24" s="6">
        <v>51500</v>
      </c>
      <c r="F24" s="15"/>
      <c r="G24" s="21"/>
      <c r="H24" s="21"/>
      <c r="I24" s="21"/>
      <c r="J24" s="24"/>
      <c r="N24" s="9"/>
    </row>
    <row r="25" spans="1:14" ht="21.75" customHeight="1" x14ac:dyDescent="0.25">
      <c r="A25" s="54" t="s">
        <v>37</v>
      </c>
      <c r="B25" s="55"/>
      <c r="C25" s="8">
        <v>1</v>
      </c>
      <c r="D25" s="10">
        <v>51500</v>
      </c>
      <c r="E25" s="6">
        <v>51500</v>
      </c>
      <c r="F25" s="15"/>
      <c r="G25" s="21"/>
      <c r="H25" s="21"/>
      <c r="I25" s="21"/>
      <c r="J25" s="24"/>
      <c r="N25" s="9"/>
    </row>
    <row r="26" spans="1:14" ht="21.75" customHeight="1" x14ac:dyDescent="0.25">
      <c r="A26" s="54" t="s">
        <v>31</v>
      </c>
      <c r="B26" s="55"/>
      <c r="C26" s="8">
        <v>1</v>
      </c>
      <c r="D26" s="10">
        <v>47500</v>
      </c>
      <c r="E26" s="6">
        <v>47500</v>
      </c>
      <c r="F26" s="15"/>
      <c r="G26" s="21"/>
      <c r="H26" s="21"/>
      <c r="I26" s="21"/>
      <c r="J26" s="24"/>
      <c r="N26" s="9"/>
    </row>
    <row r="27" spans="1:14" ht="21.75" customHeight="1" x14ac:dyDescent="0.2">
      <c r="A27" s="49" t="s">
        <v>23</v>
      </c>
      <c r="B27" s="49"/>
      <c r="C27" s="8">
        <v>1</v>
      </c>
      <c r="D27" s="10">
        <v>54830.63</v>
      </c>
      <c r="E27" s="6">
        <v>54830.63</v>
      </c>
      <c r="F27" s="15"/>
    </row>
    <row r="28" spans="1:14" ht="21.75" customHeight="1" x14ac:dyDescent="0.2">
      <c r="A28" s="49" t="s">
        <v>40</v>
      </c>
      <c r="B28" s="49"/>
      <c r="C28" s="8">
        <v>1</v>
      </c>
      <c r="D28" s="10">
        <v>46000</v>
      </c>
      <c r="E28" s="6">
        <v>46000</v>
      </c>
      <c r="F28" s="15"/>
    </row>
    <row r="29" spans="1:14" ht="21.75" customHeight="1" x14ac:dyDescent="0.2">
      <c r="A29" s="49" t="s">
        <v>28</v>
      </c>
      <c r="B29" s="49"/>
      <c r="C29" s="8">
        <v>7</v>
      </c>
      <c r="D29" s="10">
        <f>32240*C29</f>
        <v>225680</v>
      </c>
      <c r="E29" s="6">
        <v>32240</v>
      </c>
      <c r="F29" s="15"/>
    </row>
    <row r="30" spans="1:14" ht="21.75" customHeight="1" x14ac:dyDescent="0.25">
      <c r="A30" s="56"/>
      <c r="B30" s="57"/>
      <c r="C30" s="8"/>
      <c r="D30" s="10"/>
      <c r="F30" s="15"/>
      <c r="G30" s="21"/>
      <c r="H30" s="21"/>
      <c r="I30" s="21"/>
      <c r="J30" s="24"/>
      <c r="N30" s="9"/>
    </row>
    <row r="31" spans="1:14" ht="21.75" customHeight="1" x14ac:dyDescent="0.25">
      <c r="A31" s="49" t="s">
        <v>52</v>
      </c>
      <c r="B31" s="49"/>
      <c r="C31" s="8"/>
      <c r="D31" s="39"/>
      <c r="F31" s="44" t="s">
        <v>70</v>
      </c>
      <c r="G31" s="48"/>
      <c r="H31" s="48"/>
      <c r="I31" s="48"/>
      <c r="J31" s="5"/>
      <c r="N31" s="9"/>
    </row>
    <row r="32" spans="1:14" ht="21.75" customHeight="1" x14ac:dyDescent="0.25">
      <c r="A32" s="49"/>
      <c r="B32" s="49"/>
      <c r="C32" s="16"/>
      <c r="D32" s="10"/>
      <c r="J32" s="5"/>
      <c r="N32" s="9"/>
    </row>
    <row r="33" spans="1:14" ht="21.75" customHeight="1" x14ac:dyDescent="0.2">
      <c r="A33" s="32"/>
      <c r="B33" s="11" t="s">
        <v>3</v>
      </c>
      <c r="C33" s="8">
        <f>SUM(C5:C32)</f>
        <v>94</v>
      </c>
      <c r="D33" s="12"/>
      <c r="F33" s="9"/>
      <c r="J33" s="5"/>
      <c r="N33" s="9"/>
    </row>
    <row r="34" spans="1:14" ht="21.75" customHeight="1" x14ac:dyDescent="0.2">
      <c r="B34" s="5" t="s">
        <v>51</v>
      </c>
      <c r="C34" s="5"/>
      <c r="D34" s="7">
        <f>SUM(D5:D33)</f>
        <v>4420486.79</v>
      </c>
      <c r="F34" s="23"/>
      <c r="J34" s="5"/>
      <c r="K34" s="9"/>
      <c r="L34" s="9"/>
      <c r="M34" s="9"/>
      <c r="N34" s="9"/>
    </row>
    <row r="35" spans="1:14" ht="21.75" customHeight="1" x14ac:dyDescent="0.2">
      <c r="B35" s="5"/>
      <c r="C35" s="7"/>
      <c r="D35" s="1"/>
      <c r="F35" s="26"/>
      <c r="G35" s="9"/>
      <c r="H35" s="9"/>
      <c r="I35" s="9"/>
      <c r="J35" s="9"/>
      <c r="K35" s="9"/>
      <c r="L35" s="9"/>
      <c r="M35" s="9"/>
      <c r="N35" s="9"/>
    </row>
    <row r="36" spans="1:14" ht="21.75" customHeight="1" x14ac:dyDescent="0.2">
      <c r="B36" s="1" t="s">
        <v>5</v>
      </c>
      <c r="D36" s="3">
        <f>+D34*E36</f>
        <v>0</v>
      </c>
      <c r="E36" s="40"/>
      <c r="F36" s="34" t="s">
        <v>54</v>
      </c>
      <c r="G36" s="23"/>
      <c r="H36" s="25"/>
      <c r="I36" s="25"/>
      <c r="J36" s="9"/>
      <c r="K36" s="9"/>
      <c r="L36" s="9"/>
      <c r="M36" s="9"/>
      <c r="N36" s="9"/>
    </row>
    <row r="37" spans="1:14" ht="21.75" customHeight="1" x14ac:dyDescent="0.2">
      <c r="B37" s="1" t="s">
        <v>11</v>
      </c>
      <c r="D37" s="41"/>
      <c r="E37" s="38"/>
      <c r="F37" s="34" t="s">
        <v>55</v>
      </c>
      <c r="G37" s="9"/>
      <c r="H37" s="9"/>
      <c r="I37" s="9"/>
      <c r="J37" s="9"/>
      <c r="K37" s="9"/>
      <c r="L37" s="9"/>
      <c r="M37" s="9"/>
      <c r="N37" s="9"/>
    </row>
    <row r="38" spans="1:14" ht="21.75" customHeight="1" x14ac:dyDescent="0.2">
      <c r="B38" s="1" t="s">
        <v>12</v>
      </c>
      <c r="D38" s="13">
        <f>+D34*E38</f>
        <v>0</v>
      </c>
      <c r="E38" s="40"/>
      <c r="F38" s="34" t="s">
        <v>56</v>
      </c>
      <c r="G38" s="9"/>
      <c r="H38" s="9"/>
      <c r="I38" s="9"/>
      <c r="J38" s="9"/>
      <c r="K38" s="9"/>
      <c r="L38" s="9"/>
      <c r="M38" s="9"/>
      <c r="N38" s="9"/>
    </row>
    <row r="39" spans="1:14" ht="21.75" customHeight="1" x14ac:dyDescent="0.2">
      <c r="B39" s="1" t="s">
        <v>13</v>
      </c>
      <c r="D39" s="41"/>
      <c r="E39" s="35"/>
      <c r="F39" s="34" t="s">
        <v>57</v>
      </c>
      <c r="G39" s="9"/>
      <c r="H39" s="9"/>
      <c r="I39" s="9"/>
      <c r="J39" s="9"/>
      <c r="K39" s="9"/>
      <c r="L39" s="9"/>
      <c r="M39" s="9"/>
      <c r="N39" s="9"/>
    </row>
    <row r="40" spans="1:14" ht="21.75" customHeight="1" x14ac:dyDescent="0.2">
      <c r="B40" s="1" t="s">
        <v>14</v>
      </c>
      <c r="D40" s="41"/>
      <c r="E40" s="36"/>
      <c r="F40" s="34" t="s">
        <v>58</v>
      </c>
      <c r="G40" s="9"/>
      <c r="H40" s="9"/>
      <c r="I40" s="9"/>
      <c r="J40" s="9"/>
      <c r="K40" s="9"/>
      <c r="L40" s="9"/>
      <c r="M40" s="9"/>
      <c r="N40" s="9"/>
    </row>
    <row r="41" spans="1:14" ht="21.75" customHeight="1" x14ac:dyDescent="0.2">
      <c r="B41" s="1" t="s">
        <v>16</v>
      </c>
      <c r="D41" s="41"/>
      <c r="E41" s="36"/>
      <c r="F41" s="34" t="s">
        <v>60</v>
      </c>
      <c r="G41" s="9"/>
      <c r="H41" s="9"/>
      <c r="I41" s="9"/>
      <c r="J41" s="9"/>
      <c r="K41" s="9"/>
      <c r="L41" s="9"/>
      <c r="M41" s="9"/>
      <c r="N41" s="9"/>
    </row>
    <row r="42" spans="1:14" ht="21.75" customHeight="1" x14ac:dyDescent="0.2">
      <c r="A42" s="1" t="s">
        <v>17</v>
      </c>
      <c r="B42" s="1" t="s">
        <v>15</v>
      </c>
      <c r="D42" s="41"/>
      <c r="E42" s="37"/>
      <c r="F42" s="34" t="s">
        <v>59</v>
      </c>
      <c r="H42" s="9"/>
      <c r="I42" s="9"/>
      <c r="J42" s="9"/>
      <c r="K42" s="9"/>
      <c r="L42" s="9"/>
      <c r="M42" s="9"/>
      <c r="N42" s="9"/>
    </row>
    <row r="43" spans="1:14" ht="21.75" customHeight="1" x14ac:dyDescent="0.2">
      <c r="B43" s="1" t="s">
        <v>4</v>
      </c>
      <c r="D43" s="14">
        <f>SUM(D36:D42)</f>
        <v>0</v>
      </c>
      <c r="F43" s="9"/>
      <c r="G43" s="9"/>
      <c r="H43" s="9"/>
      <c r="I43" s="9"/>
      <c r="J43" s="9"/>
      <c r="K43" s="9"/>
      <c r="L43" s="9"/>
      <c r="M43" s="9"/>
      <c r="N43" s="9"/>
    </row>
    <row r="44" spans="1:14" ht="21.75" customHeight="1" x14ac:dyDescent="0.2">
      <c r="B44" s="1" t="s">
        <v>24</v>
      </c>
      <c r="C44" s="6"/>
      <c r="D44" s="4">
        <f>D43/D34</f>
        <v>0</v>
      </c>
      <c r="F44" s="14"/>
      <c r="G44" s="9"/>
      <c r="H44" s="9"/>
      <c r="I44" s="9"/>
      <c r="J44" s="9"/>
      <c r="K44" s="9"/>
      <c r="L44" s="9"/>
      <c r="M44" s="9"/>
      <c r="N44" s="9"/>
    </row>
    <row r="45" spans="1:14" ht="21.75" customHeight="1" x14ac:dyDescent="0.2">
      <c r="F45" s="9"/>
      <c r="G45" s="23"/>
      <c r="H45" s="24"/>
      <c r="I45" s="24"/>
      <c r="J45" s="9"/>
      <c r="K45" s="9"/>
      <c r="L45" s="9"/>
      <c r="M45" s="9"/>
      <c r="N45" s="9"/>
    </row>
    <row r="46" spans="1:14" ht="21.75" customHeight="1" x14ac:dyDescent="0.2">
      <c r="A46" s="9"/>
      <c r="B46" s="11" t="s">
        <v>66</v>
      </c>
      <c r="C46" s="11"/>
      <c r="D46" s="3">
        <f>D34+D43</f>
        <v>4420486.79</v>
      </c>
      <c r="F46" s="9"/>
      <c r="G46" s="9"/>
      <c r="H46" s="9"/>
      <c r="I46" s="9"/>
      <c r="J46" s="9"/>
      <c r="K46" s="9"/>
      <c r="L46" s="9"/>
      <c r="M46" s="9"/>
      <c r="N46" s="9"/>
    </row>
    <row r="47" spans="1:14" ht="21.75" customHeight="1" x14ac:dyDescent="0.25">
      <c r="A47" s="9"/>
      <c r="B47" s="9"/>
      <c r="C47" s="9"/>
      <c r="F47" s="44" t="s">
        <v>70</v>
      </c>
      <c r="G47" s="43"/>
      <c r="H47" s="43"/>
      <c r="I47" s="43"/>
      <c r="J47" s="9"/>
      <c r="K47" s="9"/>
      <c r="L47" s="9"/>
      <c r="M47" s="9"/>
      <c r="N47" s="9"/>
    </row>
    <row r="48" spans="1:14" ht="21.75" customHeight="1" x14ac:dyDescent="0.2">
      <c r="A48" s="9"/>
      <c r="B48" s="9" t="s">
        <v>6</v>
      </c>
      <c r="C48" s="9"/>
      <c r="D48" s="42"/>
      <c r="F48" s="9"/>
      <c r="G48" s="9"/>
      <c r="H48" s="9"/>
      <c r="I48" s="9"/>
      <c r="J48" s="9"/>
      <c r="K48" s="9"/>
      <c r="L48" s="9"/>
      <c r="M48" s="9"/>
      <c r="N48" s="9"/>
    </row>
    <row r="49" spans="1:14" ht="21.75" customHeight="1" x14ac:dyDescent="0.2">
      <c r="A49" s="9"/>
      <c r="B49" s="9" t="s">
        <v>7</v>
      </c>
      <c r="C49" s="9"/>
      <c r="D49" s="42"/>
      <c r="F49" s="14"/>
      <c r="G49" s="9"/>
      <c r="H49" s="9"/>
      <c r="I49" s="9"/>
      <c r="J49" s="24"/>
      <c r="K49" s="9"/>
      <c r="L49" s="9"/>
      <c r="M49" s="9"/>
      <c r="N49" s="9"/>
    </row>
    <row r="50" spans="1:14" ht="21.75" customHeight="1" x14ac:dyDescent="0.2">
      <c r="A50" s="9"/>
      <c r="B50" s="9" t="s">
        <v>0</v>
      </c>
      <c r="C50" s="9"/>
      <c r="D50" s="42"/>
      <c r="F50" s="14"/>
      <c r="G50" s="9"/>
      <c r="H50" s="9"/>
      <c r="I50" s="9"/>
      <c r="J50" s="9"/>
      <c r="K50" s="9"/>
      <c r="L50" s="9"/>
      <c r="M50" s="9"/>
      <c r="N50" s="9"/>
    </row>
    <row r="51" spans="1:14" ht="21.75" customHeight="1" x14ac:dyDescent="0.2">
      <c r="A51" s="9"/>
      <c r="B51" s="9" t="s">
        <v>18</v>
      </c>
      <c r="C51" s="9"/>
      <c r="D51" s="42"/>
      <c r="E51" s="9"/>
      <c r="F51" s="14"/>
      <c r="G51" s="9"/>
      <c r="H51" s="9"/>
      <c r="I51" s="9"/>
      <c r="J51" s="9"/>
      <c r="K51" s="9"/>
      <c r="L51" s="9"/>
      <c r="M51" s="9"/>
      <c r="N51" s="9"/>
    </row>
    <row r="52" spans="1:14" ht="21.75" customHeight="1" x14ac:dyDescent="0.2">
      <c r="A52" s="9"/>
      <c r="B52" s="9" t="s">
        <v>9</v>
      </c>
      <c r="C52" s="9"/>
      <c r="D52" s="42"/>
      <c r="F52" s="14"/>
      <c r="G52" s="9"/>
      <c r="H52" s="9"/>
      <c r="I52" s="9"/>
      <c r="J52" s="9"/>
      <c r="K52" s="9"/>
      <c r="L52" s="9"/>
      <c r="M52" s="9"/>
      <c r="N52" s="9"/>
    </row>
    <row r="53" spans="1:14" ht="21.75" customHeight="1" x14ac:dyDescent="0.2">
      <c r="A53" s="9"/>
      <c r="B53" s="9" t="s">
        <v>19</v>
      </c>
      <c r="C53" s="9"/>
      <c r="D53" s="42"/>
      <c r="F53" s="14"/>
      <c r="G53" s="9"/>
      <c r="H53" s="9"/>
      <c r="I53" s="9"/>
      <c r="J53" s="9"/>
      <c r="K53" s="9"/>
      <c r="L53" s="9"/>
      <c r="M53" s="9"/>
      <c r="N53" s="9"/>
    </row>
    <row r="54" spans="1:14" ht="21.75" customHeight="1" x14ac:dyDescent="0.2">
      <c r="A54" s="9"/>
      <c r="B54" s="9" t="s">
        <v>10</v>
      </c>
      <c r="C54" s="9"/>
      <c r="D54" s="42"/>
      <c r="F54" s="14"/>
      <c r="G54" s="9"/>
      <c r="H54" s="9"/>
      <c r="I54" s="9"/>
      <c r="J54" s="9"/>
      <c r="K54" s="9"/>
      <c r="L54" s="9"/>
      <c r="M54" s="9"/>
      <c r="N54" s="9"/>
    </row>
    <row r="55" spans="1:14" ht="21.75" customHeight="1" x14ac:dyDescent="0.2">
      <c r="A55" s="9"/>
      <c r="B55" s="9" t="s">
        <v>8</v>
      </c>
      <c r="C55" s="9"/>
      <c r="D55" s="42"/>
      <c r="F55" s="14"/>
      <c r="G55" s="9"/>
      <c r="H55" s="9"/>
      <c r="I55" s="9"/>
      <c r="J55" s="9"/>
      <c r="K55" s="9"/>
      <c r="L55" s="9"/>
      <c r="M55" s="9"/>
      <c r="N55" s="9"/>
    </row>
    <row r="56" spans="1:14" ht="21.75" customHeight="1" x14ac:dyDescent="0.2">
      <c r="A56" s="9"/>
      <c r="B56" s="9" t="s">
        <v>20</v>
      </c>
      <c r="C56" s="9"/>
      <c r="D56" s="42"/>
      <c r="F56" s="14"/>
      <c r="G56" s="9"/>
      <c r="H56" s="9"/>
      <c r="I56" s="9"/>
      <c r="J56" s="9"/>
      <c r="K56" s="9"/>
      <c r="L56" s="9"/>
      <c r="M56" s="9"/>
      <c r="N56" s="9"/>
    </row>
    <row r="57" spans="1:14" ht="24.95" customHeight="1" x14ac:dyDescent="0.2">
      <c r="A57" s="9"/>
      <c r="B57" s="9" t="s">
        <v>21</v>
      </c>
      <c r="C57" s="9"/>
      <c r="D57" s="42"/>
      <c r="F57" s="14"/>
      <c r="G57" s="9"/>
      <c r="H57" s="9"/>
      <c r="I57" s="9"/>
      <c r="J57" s="9"/>
      <c r="K57" s="9"/>
      <c r="L57" s="9"/>
      <c r="M57" s="9"/>
      <c r="N57" s="9"/>
    </row>
    <row r="58" spans="1:14" ht="24.95" customHeight="1" x14ac:dyDescent="0.2">
      <c r="A58" s="9"/>
      <c r="B58" s="9"/>
      <c r="C58" s="9"/>
      <c r="D58" s="14"/>
      <c r="F58" s="14"/>
      <c r="G58" s="9"/>
      <c r="H58" s="9"/>
      <c r="I58" s="9"/>
      <c r="J58" s="9"/>
      <c r="K58" s="9"/>
      <c r="L58" s="9"/>
      <c r="M58" s="9"/>
      <c r="N58" s="9"/>
    </row>
    <row r="59" spans="1:14" ht="24.95" customHeight="1" x14ac:dyDescent="0.2">
      <c r="A59" s="9"/>
      <c r="B59" s="11" t="s">
        <v>1</v>
      </c>
      <c r="C59" s="11"/>
      <c r="D59" s="3">
        <f>SUM(D48:D58)</f>
        <v>0</v>
      </c>
      <c r="F59" s="14"/>
      <c r="G59" s="9"/>
      <c r="H59" s="9"/>
      <c r="I59" s="9"/>
      <c r="J59" s="9"/>
      <c r="K59" s="9"/>
      <c r="L59" s="9"/>
      <c r="M59" s="9"/>
      <c r="N59" s="9"/>
    </row>
    <row r="60" spans="1:14" ht="24.95" customHeight="1" x14ac:dyDescent="0.2">
      <c r="A60" s="9"/>
      <c r="B60" s="9"/>
      <c r="C60" s="9"/>
      <c r="D60" s="14"/>
      <c r="F60" s="14"/>
      <c r="G60" s="9"/>
      <c r="H60" s="9"/>
      <c r="I60" s="9"/>
      <c r="J60" s="9"/>
      <c r="K60" s="9"/>
      <c r="L60" s="9"/>
      <c r="M60" s="9"/>
    </row>
    <row r="61" spans="1:14" ht="24.95" customHeight="1" x14ac:dyDescent="0.2">
      <c r="A61" s="9"/>
      <c r="B61" s="11" t="s">
        <v>2</v>
      </c>
      <c r="C61" s="11"/>
      <c r="D61" s="3">
        <f>+D59+D46</f>
        <v>4420486.79</v>
      </c>
      <c r="F61" s="14"/>
      <c r="G61" s="9"/>
      <c r="H61" s="9"/>
      <c r="I61" s="9"/>
      <c r="J61" s="9"/>
      <c r="K61" s="9"/>
      <c r="L61" s="9"/>
      <c r="M61" s="9"/>
    </row>
    <row r="62" spans="1:14" ht="24.95" customHeight="1" x14ac:dyDescent="0.2">
      <c r="A62" s="9"/>
      <c r="B62" s="9"/>
      <c r="C62" s="9"/>
      <c r="D62" s="14"/>
      <c r="F62" s="14"/>
      <c r="G62" s="9"/>
      <c r="H62" s="9"/>
      <c r="I62" s="9"/>
      <c r="J62" s="24"/>
      <c r="K62" s="9"/>
      <c r="L62" s="9"/>
      <c r="M62" s="9"/>
    </row>
    <row r="63" spans="1:14" ht="24.95" customHeight="1" x14ac:dyDescent="0.2">
      <c r="A63" s="9"/>
      <c r="B63" s="9" t="s">
        <v>22</v>
      </c>
      <c r="C63" s="9"/>
      <c r="D63" s="14">
        <f>+D61*0.1</f>
        <v>442048.679</v>
      </c>
      <c r="F63" s="14"/>
      <c r="G63" s="9"/>
      <c r="H63" s="9"/>
      <c r="I63" s="9"/>
      <c r="J63" s="24"/>
      <c r="K63" s="9"/>
      <c r="L63" s="9"/>
      <c r="M63" s="9"/>
    </row>
    <row r="64" spans="1:14" ht="24.95" customHeight="1" x14ac:dyDescent="0.2">
      <c r="A64" s="9"/>
      <c r="B64" s="9" t="s">
        <v>65</v>
      </c>
      <c r="C64" s="9"/>
      <c r="D64" s="28">
        <f>D63/D61</f>
        <v>0.1</v>
      </c>
      <c r="F64" s="14"/>
      <c r="G64" s="9"/>
      <c r="H64" s="9"/>
      <c r="I64" s="9"/>
      <c r="J64" s="9"/>
      <c r="K64" s="9"/>
      <c r="L64" s="9"/>
      <c r="M64" s="9"/>
    </row>
    <row r="65" spans="1:13" x14ac:dyDescent="0.2">
      <c r="A65" s="9"/>
      <c r="B65" s="9"/>
      <c r="C65" s="9"/>
      <c r="D65" s="14"/>
      <c r="F65" s="14"/>
      <c r="G65" s="9"/>
      <c r="H65" s="9"/>
      <c r="I65" s="9"/>
      <c r="J65" s="9"/>
      <c r="K65" s="9"/>
      <c r="L65" s="9"/>
      <c r="M65" s="9"/>
    </row>
    <row r="66" spans="1:13" ht="22.5" customHeight="1" x14ac:dyDescent="0.2">
      <c r="A66" s="9"/>
      <c r="B66" s="11" t="s">
        <v>61</v>
      </c>
      <c r="C66" s="11"/>
      <c r="D66" s="3">
        <f>+D61+D63</f>
        <v>4862535.4690000005</v>
      </c>
      <c r="F66" s="14"/>
      <c r="G66" s="9"/>
      <c r="H66" s="9"/>
      <c r="I66" s="9"/>
      <c r="J66" s="9"/>
      <c r="K66" s="9"/>
      <c r="L66" s="9"/>
      <c r="M66" s="9"/>
    </row>
    <row r="67" spans="1:13" ht="15" x14ac:dyDescent="0.2">
      <c r="A67" s="9"/>
      <c r="B67" s="9"/>
      <c r="C67" s="9"/>
      <c r="D67" s="14"/>
      <c r="F67" s="9"/>
      <c r="G67" s="9"/>
      <c r="H67" s="9"/>
      <c r="I67" s="9"/>
      <c r="J67" s="9"/>
      <c r="K67" s="27"/>
      <c r="L67" s="27"/>
      <c r="M67" s="27"/>
    </row>
    <row r="68" spans="1:13" ht="15" x14ac:dyDescent="0.2">
      <c r="A68" s="9"/>
      <c r="B68" s="9"/>
      <c r="C68" s="9"/>
      <c r="D68" s="14"/>
      <c r="F68" s="14"/>
      <c r="G68" s="9"/>
      <c r="H68" s="9"/>
      <c r="I68" s="9"/>
      <c r="J68" s="27"/>
      <c r="K68" s="27"/>
      <c r="L68" s="27"/>
      <c r="M68" s="27"/>
    </row>
    <row r="69" spans="1:13" x14ac:dyDescent="0.2">
      <c r="A69" s="9"/>
      <c r="C69" s="9"/>
      <c r="D69" s="14"/>
      <c r="F69" s="9"/>
    </row>
    <row r="70" spans="1:13" x14ac:dyDescent="0.2">
      <c r="A70" s="9"/>
      <c r="B70" s="9"/>
      <c r="C70" s="9"/>
      <c r="D70" s="14"/>
      <c r="F70" s="9"/>
    </row>
    <row r="71" spans="1:13" x14ac:dyDescent="0.2">
      <c r="F71" s="9"/>
    </row>
  </sheetData>
  <sheetProtection algorithmName="SHA-512" hashValue="AMU0tr0BEJLmu+LmBiSAN0XE2mgpjstLPZjpfUPHFWEmKLx0OPfX02J46LTxDWF2/w7nWbXdlbWN86xgQ0NMSA==" saltValue="qoyvI206/oU2FLzruxYK8w==" spinCount="100000" sheet="1" objects="1" scenarios="1"/>
  <protectedRanges>
    <protectedRange sqref="D31 E36 D37 E38 D39:D42 D48:D57" name="Range1"/>
  </protectedRanges>
  <mergeCells count="31">
    <mergeCell ref="A30:B30"/>
    <mergeCell ref="A5:B5"/>
    <mergeCell ref="A6:B6"/>
    <mergeCell ref="A7:B7"/>
    <mergeCell ref="A8:B8"/>
    <mergeCell ref="A9:B9"/>
    <mergeCell ref="A20:B20"/>
    <mergeCell ref="A12:B12"/>
    <mergeCell ref="A13:B13"/>
    <mergeCell ref="A14:B14"/>
    <mergeCell ref="A15:B15"/>
    <mergeCell ref="A16:B16"/>
    <mergeCell ref="A17:B17"/>
    <mergeCell ref="A18:B18"/>
    <mergeCell ref="A27:B27"/>
    <mergeCell ref="A31:B31"/>
    <mergeCell ref="A32:B32"/>
    <mergeCell ref="G15:J16"/>
    <mergeCell ref="I6:I7"/>
    <mergeCell ref="H6:H7"/>
    <mergeCell ref="A10:B10"/>
    <mergeCell ref="A24:B24"/>
    <mergeCell ref="A19:B19"/>
    <mergeCell ref="A25:B25"/>
    <mergeCell ref="A26:B26"/>
    <mergeCell ref="A28:B28"/>
    <mergeCell ref="A29:B29"/>
    <mergeCell ref="A21:B21"/>
    <mergeCell ref="A22:B22"/>
    <mergeCell ref="A23:B23"/>
    <mergeCell ref="A11:B11"/>
  </mergeCells>
  <printOptions horizontalCentered="1"/>
  <pageMargins left="0.25" right="0.25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 A1</vt:lpstr>
      <vt:lpstr>'Budget Comparison A1'!Print_Area</vt:lpstr>
    </vt:vector>
  </TitlesOfParts>
  <Company>Kids Central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default.user</dc:creator>
  <cp:lastModifiedBy>Shelly LaFrance</cp:lastModifiedBy>
  <cp:lastPrinted>2023-02-03T21:50:50Z</cp:lastPrinted>
  <dcterms:created xsi:type="dcterms:W3CDTF">2012-05-29T17:18:08Z</dcterms:created>
  <dcterms:modified xsi:type="dcterms:W3CDTF">2023-02-06T21:53:03Z</dcterms:modified>
</cp:coreProperties>
</file>